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m\Downloads\"/>
    </mc:Choice>
  </mc:AlternateContent>
  <workbookProtection workbookAlgorithmName="SHA-512" workbookHashValue="j+bLGJDzrgmMHCxlH8oSbcus/+KrGoGZo7qnNU2zunYo0C7m85c/OiPW9bgsxEf/icTeUYtVdA0RZupdz1jxKg==" workbookSaltValue="UQFmsOsVYmwtVwaVBsfNDA==" workbookSpinCount="100000" lockStructure="1"/>
  <bookViews>
    <workbookView xWindow="120" yWindow="255" windowWidth="20730" windowHeight="11640"/>
  </bookViews>
  <sheets>
    <sheet name="Deutsch" sheetId="1" r:id="rId1"/>
    <sheet name="Tabelle2" sheetId="2" state="hidden" r:id="rId2"/>
  </sheets>
  <definedNames>
    <definedName name="Accuracy">Tabelle2!$K$7:$K$10</definedName>
    <definedName name="Chosen_tank_type">Deutsch!$D$7</definedName>
    <definedName name="_xlnm.Print_Area" localSheetId="0">Deutsch!$B$1:$J$36</definedName>
    <definedName name="Error_height">Deutsch!$D$24</definedName>
    <definedName name="Error_pressure">Deutsch!$D$23</definedName>
    <definedName name="Error_volume">Deutsch!$D$25</definedName>
    <definedName name="FlowSpeed">Deutsch!$G$12</definedName>
    <definedName name="Max_filling_height">Deutsch!$D$9</definedName>
    <definedName name="Max_pressure">Deutsch!$D$20</definedName>
    <definedName name="Media">Tabelle2!$F$7:$F$9</definedName>
    <definedName name="Media_DE">Tabelle2!$E$7:$E$9</definedName>
    <definedName name="Media_density">Deutsch!$D$13</definedName>
    <definedName name="PipeDiameter">Deutsch!$G$13</definedName>
    <definedName name="Pressure_ranges">Tabelle2!$A$1:$C$22</definedName>
    <definedName name="Sensor_accuracy">Deutsch!$D$15</definedName>
    <definedName name="Tank_dependent">Tabelle2!$F$1:$O$2</definedName>
    <definedName name="Tank_dependent_DE">Tabelle2!$E$1:$O$2</definedName>
    <definedName name="Tank_diameter">Deutsch!$D$8</definedName>
    <definedName name="Tank_length">Deutsch!$D$10</definedName>
    <definedName name="Tank_type">Tabelle2!$F$1:$F$2</definedName>
    <definedName name="Tank_type_DE">Tabelle2!$E$1:$E$2</definedName>
    <definedName name="Tank_volume">Deutsch!$D$18</definedName>
    <definedName name="Upper_pressure_range">Tabelle2!$A$1:$A$22</definedName>
  </definedNames>
  <calcPr calcId="162913"/>
</workbook>
</file>

<file path=xl/calcChain.xml><?xml version="1.0" encoding="utf-8"?>
<calcChain xmlns="http://schemas.openxmlformats.org/spreadsheetml/2006/main">
  <c r="B9" i="1" l="1"/>
  <c r="B10" i="1"/>
  <c r="I33" i="1"/>
  <c r="D13" i="1" l="1"/>
  <c r="J2" i="2" l="1"/>
  <c r="E9" i="1"/>
  <c r="C9" i="1"/>
  <c r="E10" i="1"/>
  <c r="C10" i="1"/>
  <c r="J1" i="2" l="1"/>
  <c r="D18" i="1" l="1"/>
  <c r="K2" i="2"/>
  <c r="K1" i="2"/>
  <c r="G12" i="1"/>
  <c r="G13" i="1"/>
  <c r="D20" i="1" l="1"/>
  <c r="I21" i="1" s="1"/>
  <c r="D23" i="1" l="1"/>
  <c r="D24" i="1" s="1"/>
  <c r="L2" i="2" s="1"/>
  <c r="D21" i="1"/>
  <c r="L1" i="2" l="1"/>
  <c r="D25" i="1" l="1"/>
  <c r="D32" i="1" s="1"/>
  <c r="I32" i="1" s="1"/>
  <c r="I35" i="1" s="1"/>
  <c r="I38" i="1" s="1"/>
  <c r="D35" i="1" l="1"/>
  <c r="D38" i="1" s="1"/>
</calcChain>
</file>

<file path=xl/sharedStrings.xml><?xml version="1.0" encoding="utf-8"?>
<sst xmlns="http://schemas.openxmlformats.org/spreadsheetml/2006/main" count="117" uniqueCount="96">
  <si>
    <t>cm/min</t>
  </si>
  <si>
    <t>cm</t>
  </si>
  <si>
    <t>#</t>
  </si>
  <si>
    <t>Euro/l</t>
  </si>
  <si>
    <r>
      <t>D</t>
    </r>
    <r>
      <rPr>
        <b/>
        <vertAlign val="subscript"/>
        <sz val="10"/>
        <color theme="1"/>
        <rFont val="Arial"/>
        <family val="2"/>
      </rPr>
      <t>i</t>
    </r>
  </si>
  <si>
    <t>m</t>
  </si>
  <si>
    <r>
      <t>h</t>
    </r>
    <r>
      <rPr>
        <b/>
        <vertAlign val="subscript"/>
        <sz val="10"/>
        <color theme="1"/>
        <rFont val="Arial"/>
        <family val="2"/>
      </rPr>
      <t>max</t>
    </r>
  </si>
  <si>
    <r>
      <t>kg/m</t>
    </r>
    <r>
      <rPr>
        <vertAlign val="superscript"/>
        <sz val="10"/>
        <color theme="1"/>
        <rFont val="Arial"/>
        <family val="2"/>
      </rPr>
      <t>3</t>
    </r>
  </si>
  <si>
    <t>ρ</t>
  </si>
  <si>
    <t>L</t>
  </si>
  <si>
    <t>%</t>
  </si>
  <si>
    <t>V</t>
  </si>
  <si>
    <t>bar</t>
  </si>
  <si>
    <r>
      <t>m</t>
    </r>
    <r>
      <rPr>
        <vertAlign val="superscript"/>
        <sz val="10"/>
        <color theme="1"/>
        <rFont val="Arial"/>
        <family val="2"/>
      </rPr>
      <t>3</t>
    </r>
  </si>
  <si>
    <r>
      <t>p</t>
    </r>
    <r>
      <rPr>
        <b/>
        <vertAlign val="subscript"/>
        <sz val="10"/>
        <color theme="1"/>
        <rFont val="Arial"/>
        <family val="2"/>
      </rPr>
      <t>max</t>
    </r>
  </si>
  <si>
    <t xml:space="preserve">0 ... 0,1 </t>
  </si>
  <si>
    <t>0 ... 0,16</t>
  </si>
  <si>
    <t>0 ... 0,25</t>
  </si>
  <si>
    <t xml:space="preserve">0 ... 0,4 </t>
  </si>
  <si>
    <t xml:space="preserve">0 ... 0,6 </t>
  </si>
  <si>
    <t xml:space="preserve">0 ... 1 </t>
  </si>
  <si>
    <t xml:space="preserve">0 ... 1,6 </t>
  </si>
  <si>
    <t xml:space="preserve">0 ... 2 </t>
  </si>
  <si>
    <t xml:space="preserve">0 ... 2,5 </t>
  </si>
  <si>
    <t xml:space="preserve">0 ... 4 </t>
  </si>
  <si>
    <t xml:space="preserve">0 ... 6 </t>
  </si>
  <si>
    <t>0 ... 10</t>
  </si>
  <si>
    <t>0 ... 16</t>
  </si>
  <si>
    <t>0 ... 20</t>
  </si>
  <si>
    <t>0 ... 25</t>
  </si>
  <si>
    <t>0 ... 40</t>
  </si>
  <si>
    <t xml:space="preserve">0 ... 100 </t>
  </si>
  <si>
    <t xml:space="preserve">0 ... 400 </t>
  </si>
  <si>
    <t>mm</t>
  </si>
  <si>
    <t>l</t>
  </si>
  <si>
    <t>PFMH:BC1</t>
  </si>
  <si>
    <t xml:space="preserve">0 ... 0,345 </t>
  </si>
  <si>
    <t>0 … 5</t>
  </si>
  <si>
    <t>PFMH:BC3</t>
  </si>
  <si>
    <t>0 … 34</t>
  </si>
  <si>
    <t>PFMH:BC5</t>
  </si>
  <si>
    <t>0 … 68</t>
  </si>
  <si>
    <t>Tank Kalkulator</t>
  </si>
  <si>
    <t>Tank Art</t>
  </si>
  <si>
    <t>Tank Durchmesser</t>
  </si>
  <si>
    <t>Medium</t>
  </si>
  <si>
    <t>Medien Dichte</t>
  </si>
  <si>
    <t>Tankvolumen</t>
  </si>
  <si>
    <t>Sensor Messbereich</t>
  </si>
  <si>
    <t>Anzahl von CIP Zyklen pro Tag</t>
  </si>
  <si>
    <t>Anzahl von Produktionstagen pro Jahr</t>
  </si>
  <si>
    <t>Verlust ohne CleverLevel</t>
  </si>
  <si>
    <t>Verlust mit CleverLevel</t>
  </si>
  <si>
    <t>Differenz (Einsparung)</t>
  </si>
  <si>
    <t>Kosten des Mediums</t>
  </si>
  <si>
    <t>Gesamtkosten</t>
  </si>
  <si>
    <t>Zyklen pro Tag</t>
  </si>
  <si>
    <t>l/Tag</t>
  </si>
  <si>
    <t>€/Tag</t>
  </si>
  <si>
    <t>l/Jahr</t>
  </si>
  <si>
    <t>€/Jahr</t>
  </si>
  <si>
    <t>Vertikaler Tank</t>
  </si>
  <si>
    <t>Horizontaler Tank</t>
  </si>
  <si>
    <t>Wasser</t>
  </si>
  <si>
    <t>Milch</t>
  </si>
  <si>
    <t>Olivenöl</t>
  </si>
  <si>
    <t>Sensor Genauigkeit (20 °C) 
(Beinhaltet die Nullpunkt-, Endwert- und Linearitätsabweichung (nach Grenzpunkteinstellung) sowie Hysterese und Nichtwiederholbarkeit (EN 61298-2))</t>
  </si>
  <si>
    <t>Max. Druck am Tankboden</t>
  </si>
  <si>
    <t>Max. Messabweichung</t>
  </si>
  <si>
    <t>PBMH</t>
  </si>
  <si>
    <t>PP20H</t>
  </si>
  <si>
    <t>PBMN flush</t>
  </si>
  <si>
    <t>PFMH</t>
  </si>
  <si>
    <t>PBMH, PP20H, PBMN flush:B26; PFMH:BC5</t>
  </si>
  <si>
    <t>PBMH, PP20H, PBMN flush:B25; PFMH:BC4</t>
  </si>
  <si>
    <t>PBMH, PP20H, PBMN flush:B24; PFMH:BC4</t>
  </si>
  <si>
    <t>PBMH, PP20H, PBMN flush:B22; PFMH:BC4</t>
  </si>
  <si>
    <t>PBMH, PP20H, PBMN flush:B20; PFMH:BC4</t>
  </si>
  <si>
    <t>PBMH, PP20H, PBMN flush:B19; PFMH:BC3</t>
  </si>
  <si>
    <t>PBMH, PP20H, PBMN flush:B17; PFMH:BC3</t>
  </si>
  <si>
    <t>PBMH, PP20H, PBMN flush:B16; PFMH:BC3</t>
  </si>
  <si>
    <t>PBMN flush:B38</t>
  </si>
  <si>
    <t>PBMN flush:B31</t>
  </si>
  <si>
    <t>PFMH:BC6</t>
  </si>
  <si>
    <t>PBMH, PP20H, PBMN flush:B27; PFMH:BC6</t>
  </si>
  <si>
    <t>PBMH, PP20H and PBMN flush:B18; 
PFMH:BC3</t>
  </si>
  <si>
    <t>PBMH, PP20H, PBMN flush:B15 PFMH:BC2</t>
  </si>
  <si>
    <t>PBMH, PP20H, PBMN flush:B12; PFMH:BC2</t>
  </si>
  <si>
    <t>PBMH, PP20H, PBMN flush:B11; PFMH:BC2</t>
  </si>
  <si>
    <t>PBMH, PBMN flush:B08; PFMH:BC1</t>
  </si>
  <si>
    <t>PBMH, PBMN flush:B09; PFMH:BC1</t>
  </si>
  <si>
    <t>PBMH, PBMN flush:B10; PFMH:BC1</t>
  </si>
  <si>
    <t>Einleitung</t>
  </si>
  <si>
    <r>
      <t xml:space="preserve">Die kontinuierliche Füllstandmessung mittels hydrostatischem Druck nutzt die Flächenkraft, die durch die Höhe und Dichte des Mediums und der Schwerkraft erzeugt wird. Um die Füllhöhe in Tanks genau zu messen, ist die Auswahl der passenden Sensorparameter wie Genauigkeit und Messbereich entscheidend. Dieser einfache Rechner hilft Ihnen bei den Berechnungen und stellt sicher, dass die Sensorparameter den Tankparametern entsprechen. Darüber hinaus hilft dieser Rechner Ihnen, Rückstände zu minimieren und Ihre möglichen Einsparungen mit einem </t>
    </r>
    <r>
      <rPr>
        <i/>
        <sz val="10"/>
        <color theme="1"/>
        <rFont val="Arial"/>
        <family val="2"/>
      </rPr>
      <t xml:space="preserve">CleverLevel </t>
    </r>
    <r>
      <rPr>
        <sz val="10"/>
        <color theme="1"/>
        <rFont val="Arial"/>
        <family val="2"/>
      </rPr>
      <t>Schalter am Boden des Tanks zu quantifizieren.</t>
    </r>
  </si>
  <si>
    <t>Tanklänge</t>
  </si>
  <si>
    <t>Max. Füllhöhe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</si>
</sst>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_ ;_ * \-#,##0.0_ ;_ * &quot;-&quot;??_ ;_ @_ "/>
    <numFmt numFmtId="166" formatCode="_ * #,##0_ ;_ * \-#,##0_ ;_ * &quot;-&quot;??_ ;_ @_ "/>
    <numFmt numFmtId="167" formatCode="_ * #,##0.000_ ;_ * \-#,##0.000_ ;_ * &quot;-&quot;??_ ;_ @_ "/>
    <numFmt numFmtId="168" formatCode="_ * #,##0.0000_ ;_ * \-#,##0.0000_ ;_ * &quot;-&quot;??_ ;_ @_ "/>
  </numFmts>
  <fonts count="14" x14ac:knownFonts="1">
    <font>
      <sz val="10"/>
      <color theme="1"/>
      <name val="Arial"/>
      <family val="2"/>
    </font>
    <font>
      <sz val="10"/>
      <color theme="1"/>
      <name val="Arial"/>
      <family val="2"/>
    </font>
    <font>
      <sz val="10"/>
      <color rgb="FF3F3F76"/>
      <name val="Arial"/>
      <family val="2"/>
    </font>
    <font>
      <b/>
      <sz val="10"/>
      <color rgb="FF3F3F3F"/>
      <name val="Arial"/>
      <family val="2"/>
    </font>
    <font>
      <b/>
      <sz val="10"/>
      <color theme="1"/>
      <name val="Arial"/>
      <family val="2"/>
    </font>
    <font>
      <b/>
      <vertAlign val="subscript"/>
      <sz val="10"/>
      <color theme="1"/>
      <name val="Arial"/>
      <family val="2"/>
    </font>
    <font>
      <sz val="8"/>
      <color theme="1"/>
      <name val="Arial"/>
      <family val="2"/>
    </font>
    <font>
      <vertAlign val="superscript"/>
      <sz val="10"/>
      <color theme="1"/>
      <name val="Arial"/>
      <family val="2"/>
    </font>
    <font>
      <b/>
      <sz val="14"/>
      <color theme="0"/>
      <name val="Arial"/>
      <family val="2"/>
    </font>
    <font>
      <b/>
      <sz val="12"/>
      <color rgb="FF0062AE"/>
      <name val="Arial"/>
      <family val="2"/>
    </font>
    <font>
      <b/>
      <sz val="10"/>
      <color rgb="FFC00000"/>
      <name val="Arial"/>
      <family val="2"/>
    </font>
    <font>
      <sz val="10"/>
      <name val="Arial"/>
      <family val="2"/>
    </font>
    <font>
      <b/>
      <sz val="14"/>
      <color rgb="FF0062AE"/>
      <name val="Arial"/>
      <family val="2"/>
    </font>
    <font>
      <i/>
      <sz val="10"/>
      <color theme="1"/>
      <name val="Arial"/>
      <family val="2"/>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rgb="FF0062AE"/>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1" fillId="0" borderId="0"/>
  </cellStyleXfs>
  <cellXfs count="90">
    <xf numFmtId="0" fontId="0" fillId="0" borderId="0" xfId="0"/>
    <xf numFmtId="0" fontId="0" fillId="0" borderId="0" xfId="0" applyAlignment="1">
      <alignment horizontal="center" vertical="center"/>
    </xf>
    <xf numFmtId="0" fontId="0" fillId="0" borderId="0" xfId="0" applyAlignment="1">
      <alignment horizontal="center"/>
    </xf>
    <xf numFmtId="165" fontId="0" fillId="0" borderId="0" xfId="0" applyNumberFormat="1"/>
    <xf numFmtId="0" fontId="0" fillId="0" borderId="6" xfId="0" applyNumberFormat="1" applyBorder="1"/>
    <xf numFmtId="0" fontId="0" fillId="0" borderId="7" xfId="0" applyBorder="1"/>
    <xf numFmtId="0" fontId="0" fillId="0" borderId="8" xfId="0" applyBorder="1"/>
    <xf numFmtId="0" fontId="0" fillId="0" borderId="9" xfId="0" applyNumberFormat="1" applyBorder="1"/>
    <xf numFmtId="0" fontId="0" fillId="0" borderId="0" xfId="0" applyBorder="1"/>
    <xf numFmtId="0" fontId="0" fillId="0" borderId="10" xfId="0" applyBorder="1"/>
    <xf numFmtId="0" fontId="0" fillId="0" borderId="11" xfId="0" applyNumberFormat="1" applyBorder="1"/>
    <xf numFmtId="0" fontId="0" fillId="0" borderId="12" xfId="0" applyBorder="1"/>
    <xf numFmtId="0" fontId="0" fillId="0" borderId="13" xfId="0" applyBorder="1"/>
    <xf numFmtId="0" fontId="0" fillId="0" borderId="6" xfId="0" applyBorder="1"/>
    <xf numFmtId="0" fontId="0" fillId="0" borderId="11" xfId="0" applyBorder="1"/>
    <xf numFmtId="0" fontId="0" fillId="0" borderId="7" xfId="0" quotePrefix="1" applyBorder="1"/>
    <xf numFmtId="0" fontId="0" fillId="0" borderId="12" xfId="0" quotePrefix="1" applyBorder="1"/>
    <xf numFmtId="0" fontId="0" fillId="0" borderId="14" xfId="0" applyBorder="1"/>
    <xf numFmtId="0" fontId="0" fillId="0" borderId="15" xfId="0" applyBorder="1"/>
    <xf numFmtId="0" fontId="0" fillId="0" borderId="16" xfId="0" applyBorder="1"/>
    <xf numFmtId="0" fontId="0" fillId="0" borderId="7" xfId="0" applyBorder="1" applyAlignment="1">
      <alignment horizontal="right"/>
    </xf>
    <xf numFmtId="0" fontId="4" fillId="0" borderId="7" xfId="0" applyFont="1" applyBorder="1" applyAlignment="1">
      <alignment horizontal="center" vertical="center"/>
    </xf>
    <xf numFmtId="0" fontId="0" fillId="0" borderId="8" xfId="0" applyBorder="1" applyAlignment="1">
      <alignment horizontal="center"/>
    </xf>
    <xf numFmtId="0" fontId="0" fillId="0" borderId="12" xfId="0" applyBorder="1" applyAlignment="1">
      <alignment horizontal="right"/>
    </xf>
    <xf numFmtId="0" fontId="4" fillId="0" borderId="12" xfId="0" applyFont="1" applyBorder="1" applyAlignment="1">
      <alignment horizontal="center" vertical="center"/>
    </xf>
    <xf numFmtId="0" fontId="0" fillId="0" borderId="12" xfId="0" applyBorder="1" applyAlignment="1">
      <alignment horizontal="center"/>
    </xf>
    <xf numFmtId="0" fontId="4"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right"/>
    </xf>
    <xf numFmtId="0" fontId="4" fillId="0" borderId="0" xfId="0" applyFont="1" applyBorder="1" applyAlignment="1">
      <alignment horizontal="center" vertical="center"/>
    </xf>
    <xf numFmtId="0" fontId="0" fillId="0" borderId="0" xfId="0" applyBorder="1" applyAlignment="1">
      <alignment horizontal="center"/>
    </xf>
    <xf numFmtId="0" fontId="0" fillId="0" borderId="0" xfId="0" quotePrefix="1" applyBorder="1"/>
    <xf numFmtId="0" fontId="0" fillId="0" borderId="7" xfId="0" applyFont="1" applyBorder="1"/>
    <xf numFmtId="0" fontId="0" fillId="0" borderId="0" xfId="0" applyFont="1" applyBorder="1"/>
    <xf numFmtId="0" fontId="0" fillId="0" borderId="0" xfId="0" applyFont="1" applyFill="1" applyBorder="1"/>
    <xf numFmtId="0" fontId="0" fillId="0" borderId="0" xfId="0" applyFont="1" applyBorder="1" applyAlignment="1">
      <alignment wrapText="1"/>
    </xf>
    <xf numFmtId="0" fontId="0" fillId="0" borderId="12" xfId="0" applyFont="1" applyBorder="1" applyAlignment="1">
      <alignment wrapText="1"/>
    </xf>
    <xf numFmtId="0" fontId="0" fillId="0" borderId="0" xfId="0" applyFont="1"/>
    <xf numFmtId="0" fontId="2" fillId="5" borderId="4" xfId="1" applyFill="1" applyBorder="1" applyProtection="1">
      <protection locked="0"/>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0" fillId="0" borderId="0" xfId="0" applyFill="1" applyProtection="1">
      <protection hidden="1"/>
    </xf>
    <xf numFmtId="0" fontId="0" fillId="0" borderId="4" xfId="0" applyBorder="1" applyAlignment="1" applyProtection="1">
      <alignment horizontal="right"/>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4" xfId="0" applyBorder="1" applyAlignment="1" applyProtection="1">
      <alignment horizontal="right" wrapText="1"/>
      <protection hidden="1"/>
    </xf>
    <xf numFmtId="0" fontId="0" fillId="0" borderId="21" xfId="0" applyBorder="1" applyAlignment="1" applyProtection="1">
      <alignment horizontal="right"/>
      <protection hidden="1"/>
    </xf>
    <xf numFmtId="0" fontId="4" fillId="0" borderId="18" xfId="0" applyFont="1" applyBorder="1" applyAlignment="1" applyProtection="1">
      <alignment horizontal="center" vertical="center"/>
      <protection hidden="1"/>
    </xf>
    <xf numFmtId="0" fontId="4" fillId="0" borderId="21" xfId="0" applyFont="1" applyBorder="1" applyAlignment="1" applyProtection="1">
      <alignment horizontal="right"/>
      <protection hidden="1"/>
    </xf>
    <xf numFmtId="0" fontId="10" fillId="0" borderId="21" xfId="0" applyFont="1" applyBorder="1" applyAlignment="1" applyProtection="1">
      <alignment horizontal="right"/>
      <protection hidden="1"/>
    </xf>
    <xf numFmtId="0" fontId="4" fillId="0" borderId="20" xfId="0" applyFont="1" applyBorder="1" applyAlignment="1" applyProtection="1">
      <alignment horizontal="right"/>
      <protection hidden="1"/>
    </xf>
    <xf numFmtId="0" fontId="0" fillId="0" borderId="0" xfId="0" applyBorder="1" applyProtection="1">
      <protection hidden="1"/>
    </xf>
    <xf numFmtId="0" fontId="0" fillId="0" borderId="4" xfId="0" applyBorder="1" applyAlignment="1" applyProtection="1">
      <alignment horizontal="center"/>
      <protection hidden="1"/>
    </xf>
    <xf numFmtId="164" fontId="0" fillId="0" borderId="0" xfId="0" applyNumberFormat="1" applyProtection="1">
      <protection hidden="1"/>
    </xf>
    <xf numFmtId="0" fontId="6" fillId="0" borderId="0" xfId="0" applyFont="1" applyAlignment="1" applyProtection="1">
      <alignment horizontal="left"/>
      <protection hidden="1"/>
    </xf>
    <xf numFmtId="0" fontId="6" fillId="0" borderId="0" xfId="3" quotePrefix="1" applyFont="1" applyFill="1" applyBorder="1" applyAlignment="1" applyProtection="1">
      <alignment vertical="top"/>
      <protection hidden="1"/>
    </xf>
    <xf numFmtId="0" fontId="6" fillId="0" borderId="0" xfId="0" applyFont="1" applyProtection="1">
      <protection hidden="1"/>
    </xf>
    <xf numFmtId="166" fontId="3" fillId="7" borderId="4" xfId="2" applyNumberFormat="1" applyFill="1" applyBorder="1" applyProtection="1">
      <protection hidden="1"/>
    </xf>
    <xf numFmtId="0" fontId="0" fillId="0" borderId="4" xfId="0" applyBorder="1" applyAlignment="1" applyProtection="1">
      <alignment horizontal="left"/>
      <protection hidden="1"/>
    </xf>
    <xf numFmtId="166" fontId="10" fillId="7" borderId="4" xfId="2" applyNumberFormat="1" applyFont="1" applyFill="1" applyBorder="1" applyProtection="1">
      <protection hidden="1"/>
    </xf>
    <xf numFmtId="164" fontId="0" fillId="0" borderId="4" xfId="0" applyNumberFormat="1" applyBorder="1" applyProtection="1">
      <protection hidden="1"/>
    </xf>
    <xf numFmtId="0" fontId="0" fillId="0" borderId="4" xfId="0" applyBorder="1" applyProtection="1">
      <protection hidden="1"/>
    </xf>
    <xf numFmtId="0" fontId="11" fillId="0" borderId="4" xfId="0" applyFont="1" applyBorder="1" applyAlignment="1" applyProtection="1">
      <alignment horizontal="center"/>
      <protection hidden="1"/>
    </xf>
    <xf numFmtId="165" fontId="10" fillId="7" borderId="4" xfId="2" applyNumberFormat="1" applyFont="1" applyFill="1" applyBorder="1" applyProtection="1">
      <protection hidden="1"/>
    </xf>
    <xf numFmtId="0" fontId="11" fillId="0" borderId="4" xfId="0" applyFont="1" applyBorder="1" applyProtection="1">
      <protection hidden="1"/>
    </xf>
    <xf numFmtId="165" fontId="3" fillId="7" borderId="4" xfId="2" applyNumberFormat="1" applyFill="1" applyBorder="1" applyProtection="1">
      <protection hidden="1"/>
    </xf>
    <xf numFmtId="165" fontId="0" fillId="0" borderId="0" xfId="0" applyNumberFormat="1" applyProtection="1">
      <protection hidden="1"/>
    </xf>
    <xf numFmtId="165" fontId="3" fillId="7" borderId="4" xfId="2" applyNumberFormat="1" applyFill="1" applyBorder="1" applyAlignment="1" applyProtection="1">
      <alignment horizontal="right"/>
      <protection hidden="1"/>
    </xf>
    <xf numFmtId="167" fontId="10" fillId="7" borderId="4" xfId="2" applyNumberFormat="1" applyFont="1" applyFill="1" applyBorder="1" applyProtection="1">
      <protection hidden="1"/>
    </xf>
    <xf numFmtId="164" fontId="10" fillId="7" borderId="4" xfId="2" applyNumberFormat="1" applyFont="1" applyFill="1" applyBorder="1" applyProtection="1">
      <protection hidden="1"/>
    </xf>
    <xf numFmtId="168" fontId="3" fillId="7" borderId="4" xfId="2" applyNumberFormat="1" applyFill="1" applyBorder="1" applyProtection="1">
      <protection hidden="1"/>
    </xf>
    <xf numFmtId="0" fontId="8" fillId="6" borderId="17" xfId="0" applyFont="1" applyFill="1" applyBorder="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0" fontId="8" fillId="6" borderId="18"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7" xfId="0" applyBorder="1" applyAlignment="1" applyProtection="1">
      <alignment horizontal="left"/>
      <protection hidden="1"/>
    </xf>
    <xf numFmtId="0" fontId="0" fillId="0" borderId="5" xfId="0" applyBorder="1" applyAlignment="1" applyProtection="1">
      <alignment horizontal="left"/>
      <protection hidden="1"/>
    </xf>
    <xf numFmtId="0" fontId="0" fillId="0" borderId="18" xfId="0" applyBorder="1" applyAlignment="1" applyProtection="1">
      <alignment horizontal="left"/>
      <protection hidden="1"/>
    </xf>
    <xf numFmtId="0" fontId="0" fillId="0" borderId="0" xfId="0" applyBorder="1" applyAlignment="1" applyProtection="1">
      <alignment horizontal="left" wrapText="1"/>
      <protection hidden="1"/>
    </xf>
    <xf numFmtId="0" fontId="9" fillId="0" borderId="19" xfId="0" applyFont="1" applyFill="1" applyBorder="1" applyAlignment="1" applyProtection="1">
      <alignment horizontal="left" vertical="top"/>
      <protection hidden="1"/>
    </xf>
    <xf numFmtId="0" fontId="12" fillId="0" borderId="19" xfId="0" applyFont="1" applyFill="1" applyBorder="1" applyAlignment="1" applyProtection="1">
      <alignment horizontal="left" vertical="top"/>
      <protection hidden="1"/>
    </xf>
    <xf numFmtId="0" fontId="8" fillId="6" borderId="17"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8" xfId="0" applyFont="1" applyFill="1" applyBorder="1" applyAlignment="1">
      <alignment horizontal="center" vertical="center"/>
    </xf>
    <xf numFmtId="0" fontId="6" fillId="8" borderId="22" xfId="3" quotePrefix="1" applyFont="1" applyFill="1" applyBorder="1" applyAlignment="1" applyProtection="1">
      <alignment horizontal="left"/>
      <protection hidden="1"/>
    </xf>
    <xf numFmtId="0" fontId="6" fillId="8" borderId="23" xfId="3" quotePrefix="1" applyFont="1" applyFill="1" applyBorder="1" applyAlignment="1" applyProtection="1">
      <alignment horizontal="left"/>
      <protection hidden="1"/>
    </xf>
  </cellXfs>
  <cellStyles count="5">
    <cellStyle name="Ausgabe" xfId="2" builtinId="21"/>
    <cellStyle name="Eingabe" xfId="1" builtinId="20"/>
    <cellStyle name="Notiz" xfId="3" builtinId="10"/>
    <cellStyle name="Standard" xfId="0" builtinId="0"/>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7326</xdr:colOff>
      <xdr:row>0</xdr:row>
      <xdr:rowOff>80596</xdr:rowOff>
    </xdr:from>
    <xdr:to>
      <xdr:col>1</xdr:col>
      <xdr:colOff>1747734</xdr:colOff>
      <xdr:row>0</xdr:row>
      <xdr:rowOff>300052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18" y="80596"/>
          <a:ext cx="1740408" cy="219456"/>
        </a:xfrm>
        <a:prstGeom prst="rect">
          <a:avLst/>
        </a:prstGeom>
      </xdr:spPr>
    </xdr:pic>
    <xdr:clientData/>
  </xdr:twoCellAnchor>
  <xdr:twoCellAnchor editAs="oneCell">
    <xdr:from>
      <xdr:col>9</xdr:col>
      <xdr:colOff>609600</xdr:colOff>
      <xdr:row>0</xdr:row>
      <xdr:rowOff>174381</xdr:rowOff>
    </xdr:from>
    <xdr:to>
      <xdr:col>9</xdr:col>
      <xdr:colOff>1970294</xdr:colOff>
      <xdr:row>0</xdr:row>
      <xdr:rowOff>326781</xdr:rowOff>
    </xdr:to>
    <xdr:pic>
      <xdr:nvPicPr>
        <xdr:cNvPr id="3" name="Picture 154" descr="S_R_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0" y="174381"/>
          <a:ext cx="1360694"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128632</xdr:rowOff>
    </xdr:from>
    <xdr:to>
      <xdr:col>1</xdr:col>
      <xdr:colOff>1979544</xdr:colOff>
      <xdr:row>38</xdr:row>
      <xdr:rowOff>17902</xdr:rowOff>
    </xdr:to>
    <xdr:pic>
      <xdr:nvPicPr>
        <xdr:cNvPr id="5" name="Grafik 4"/>
        <xdr:cNvPicPr>
          <a:picLocks noChangeAspect="1"/>
        </xdr:cNvPicPr>
      </xdr:nvPicPr>
      <xdr:blipFill>
        <a:blip xmlns:r="http://schemas.openxmlformats.org/officeDocument/2006/relationships" r:embed="rId3"/>
        <a:stretch>
          <a:fillRect/>
        </a:stretch>
      </xdr:blipFill>
      <xdr:spPr>
        <a:xfrm>
          <a:off x="165652" y="5379806"/>
          <a:ext cx="1979544" cy="1578922"/>
        </a:xfrm>
        <a:prstGeom prst="rect">
          <a:avLst/>
        </a:prstGeom>
      </xdr:spPr>
    </xdr:pic>
    <xdr:clientData/>
  </xdr:twoCellAnchor>
  <xdr:twoCellAnchor editAs="oneCell">
    <xdr:from>
      <xdr:col>0</xdr:col>
      <xdr:colOff>157369</xdr:colOff>
      <xdr:row>17</xdr:row>
      <xdr:rowOff>1</xdr:rowOff>
    </xdr:from>
    <xdr:to>
      <xdr:col>1</xdr:col>
      <xdr:colOff>1954696</xdr:colOff>
      <xdr:row>24</xdr:row>
      <xdr:rowOff>155483</xdr:rowOff>
    </xdr:to>
    <xdr:pic>
      <xdr:nvPicPr>
        <xdr:cNvPr id="13" name="Grafik 12"/>
        <xdr:cNvPicPr>
          <a:picLocks noChangeAspect="1"/>
        </xdr:cNvPicPr>
      </xdr:nvPicPr>
      <xdr:blipFill>
        <a:blip xmlns:r="http://schemas.openxmlformats.org/officeDocument/2006/relationships" r:embed="rId4"/>
        <a:stretch>
          <a:fillRect/>
        </a:stretch>
      </xdr:blipFill>
      <xdr:spPr>
        <a:xfrm>
          <a:off x="157369" y="3826566"/>
          <a:ext cx="1962979" cy="1558556"/>
        </a:xfrm>
        <a:prstGeom prst="rect">
          <a:avLst/>
        </a:prstGeom>
      </xdr:spPr>
    </xdr:pic>
    <xdr:clientData/>
  </xdr:twoCellAnchor>
  <xdr:twoCellAnchor editAs="oneCell">
    <xdr:from>
      <xdr:col>8</xdr:col>
      <xdr:colOff>91440</xdr:colOff>
      <xdr:row>5</xdr:row>
      <xdr:rowOff>38100</xdr:rowOff>
    </xdr:from>
    <xdr:to>
      <xdr:col>8</xdr:col>
      <xdr:colOff>998220</xdr:colOff>
      <xdr:row>12</xdr:row>
      <xdr:rowOff>160019</xdr:rowOff>
    </xdr:to>
    <xdr:pic>
      <xdr:nvPicPr>
        <xdr:cNvPr id="19" name="Grafik 18"/>
        <xdr:cNvPicPr>
          <a:picLocks noChangeAspect="1"/>
        </xdr:cNvPicPr>
      </xdr:nvPicPr>
      <xdr:blipFill>
        <a:blip xmlns:r="http://schemas.openxmlformats.org/officeDocument/2006/relationships" r:embed="rId5"/>
        <a:stretch>
          <a:fillRect/>
        </a:stretch>
      </xdr:blipFill>
      <xdr:spPr>
        <a:xfrm>
          <a:off x="6819900" y="1668780"/>
          <a:ext cx="906780" cy="1173479"/>
        </a:xfrm>
        <a:prstGeom prst="rect">
          <a:avLst/>
        </a:prstGeom>
      </xdr:spPr>
    </xdr:pic>
    <xdr:clientData/>
  </xdr:twoCellAnchor>
  <xdr:twoCellAnchor editAs="oneCell">
    <xdr:from>
      <xdr:col>9</xdr:col>
      <xdr:colOff>274320</xdr:colOff>
      <xdr:row>6</xdr:row>
      <xdr:rowOff>7620</xdr:rowOff>
    </xdr:from>
    <xdr:to>
      <xdr:col>9</xdr:col>
      <xdr:colOff>1379220</xdr:colOff>
      <xdr:row>12</xdr:row>
      <xdr:rowOff>60960</xdr:rowOff>
    </xdr:to>
    <xdr:pic>
      <xdr:nvPicPr>
        <xdr:cNvPr id="41" name="Grafik 40"/>
        <xdr:cNvPicPr>
          <a:picLocks noChangeAspect="1"/>
        </xdr:cNvPicPr>
      </xdr:nvPicPr>
      <xdr:blipFill>
        <a:blip xmlns:r="http://schemas.openxmlformats.org/officeDocument/2006/relationships" r:embed="rId6"/>
        <a:stretch>
          <a:fillRect/>
        </a:stretch>
      </xdr:blipFill>
      <xdr:spPr>
        <a:xfrm>
          <a:off x="8473440" y="1729740"/>
          <a:ext cx="1104900" cy="10134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showZeros="0" tabSelected="1" zoomScaleNormal="100" workbookViewId="0">
      <selection activeCell="O9" sqref="O9"/>
    </sheetView>
  </sheetViews>
  <sheetFormatPr baseColWidth="10" defaultRowHeight="12.75" x14ac:dyDescent="0.2"/>
  <cols>
    <col min="1" max="1" width="2.42578125" customWidth="1"/>
    <col min="2" max="2" width="66.28515625" customWidth="1"/>
    <col min="3" max="3" width="7" style="1" customWidth="1"/>
    <col min="4" max="4" width="15" customWidth="1"/>
    <col min="5" max="5" width="6" style="2" customWidth="1"/>
    <col min="6" max="6" width="1.28515625" customWidth="1"/>
    <col min="7" max="7" width="6" hidden="1" customWidth="1"/>
    <col min="8" max="8" width="7.140625" hidden="1" customWidth="1"/>
    <col min="9" max="9" width="21.42578125" customWidth="1"/>
    <col min="10" max="10" width="29.85546875" customWidth="1"/>
  </cols>
  <sheetData>
    <row r="1" spans="2:10" s="39" customFormat="1" ht="30" customHeight="1" x14ac:dyDescent="0.2">
      <c r="C1" s="40"/>
      <c r="E1" s="41"/>
    </row>
    <row r="2" spans="2:10" s="39" customFormat="1" ht="8.25" customHeight="1" x14ac:dyDescent="0.2">
      <c r="C2" s="40"/>
      <c r="E2" s="41"/>
    </row>
    <row r="3" spans="2:10" s="39" customFormat="1" ht="44.25" customHeight="1" x14ac:dyDescent="0.2">
      <c r="B3" s="73" t="s">
        <v>42</v>
      </c>
      <c r="C3" s="74"/>
      <c r="D3" s="74"/>
      <c r="E3" s="74"/>
      <c r="F3" s="74"/>
      <c r="G3" s="74"/>
      <c r="H3" s="74"/>
      <c r="I3" s="74"/>
      <c r="J3" s="75"/>
    </row>
    <row r="4" spans="2:10" s="42" customFormat="1" ht="17.25" customHeight="1" x14ac:dyDescent="0.2">
      <c r="B4" s="83" t="s">
        <v>92</v>
      </c>
      <c r="C4" s="84"/>
      <c r="D4" s="84"/>
      <c r="E4" s="84"/>
      <c r="F4" s="84"/>
      <c r="G4" s="84"/>
      <c r="H4" s="84"/>
      <c r="I4" s="84"/>
      <c r="J4" s="84"/>
    </row>
    <row r="5" spans="2:10" s="39" customFormat="1" ht="54" customHeight="1" x14ac:dyDescent="0.2">
      <c r="B5" s="82" t="s">
        <v>93</v>
      </c>
      <c r="C5" s="82"/>
      <c r="D5" s="82"/>
      <c r="E5" s="82"/>
      <c r="F5" s="82"/>
      <c r="G5" s="82"/>
      <c r="H5" s="82"/>
      <c r="I5" s="82"/>
      <c r="J5" s="82"/>
    </row>
    <row r="6" spans="2:10" s="39" customFormat="1" ht="7.5" customHeight="1" x14ac:dyDescent="0.2">
      <c r="C6" s="40"/>
      <c r="E6" s="41"/>
    </row>
    <row r="7" spans="2:10" x14ac:dyDescent="0.2">
      <c r="B7" s="43" t="s">
        <v>43</v>
      </c>
      <c r="C7" s="44"/>
      <c r="D7" s="38" t="s">
        <v>61</v>
      </c>
      <c r="E7" s="54"/>
      <c r="F7" s="39"/>
      <c r="G7" s="39"/>
      <c r="H7" s="39"/>
      <c r="I7" s="39"/>
      <c r="J7" s="39"/>
    </row>
    <row r="8" spans="2:10" ht="14.25" x14ac:dyDescent="0.2">
      <c r="B8" s="43" t="s">
        <v>44</v>
      </c>
      <c r="C8" s="44" t="s">
        <v>4</v>
      </c>
      <c r="D8" s="38">
        <v>2</v>
      </c>
      <c r="E8" s="54" t="s">
        <v>5</v>
      </c>
      <c r="F8" s="39"/>
      <c r="G8" s="39"/>
      <c r="H8" s="39"/>
      <c r="I8" s="39"/>
      <c r="J8" s="39"/>
    </row>
    <row r="9" spans="2:10" x14ac:dyDescent="0.2">
      <c r="B9" s="43" t="str">
        <f>VLOOKUP(Chosen_tank_type,Tank_dependent,8,FALSE)</f>
        <v>Max. Füllhöhe</v>
      </c>
      <c r="C9" s="44" t="str">
        <f>VLOOKUP(Chosen_tank_type,Tank_dependent,9,FALSE)</f>
        <v>hmax</v>
      </c>
      <c r="D9" s="38">
        <v>30</v>
      </c>
      <c r="E9" s="54" t="str">
        <f>VLOOKUP(Chosen_tank_type,Tank_dependent,10,FALSE)</f>
        <v>m</v>
      </c>
      <c r="F9" s="39"/>
      <c r="G9" s="39"/>
      <c r="H9" s="39"/>
      <c r="I9" s="39"/>
      <c r="J9" s="39"/>
    </row>
    <row r="10" spans="2:10" x14ac:dyDescent="0.2">
      <c r="B10" s="43">
        <f>VLOOKUP(Chosen_tank_type,Tank_dependent,2,FALSE)</f>
        <v>0</v>
      </c>
      <c r="C10" s="45">
        <f>VLOOKUP(Chosen_tank_type,Tank_dependent,3,FALSE)</f>
        <v>0</v>
      </c>
      <c r="D10" s="38"/>
      <c r="E10" s="54">
        <f>VLOOKUP(Chosen_tank_type,Tank_dependent,4,FALSE)</f>
        <v>0</v>
      </c>
      <c r="F10" s="39"/>
      <c r="G10" s="39"/>
      <c r="H10" s="39"/>
      <c r="I10" s="39"/>
      <c r="J10" s="39"/>
    </row>
    <row r="11" spans="2:10" ht="7.5" customHeight="1" x14ac:dyDescent="0.2">
      <c r="B11" s="46"/>
      <c r="C11" s="40"/>
      <c r="E11" s="41"/>
      <c r="F11" s="39"/>
      <c r="G11" s="39"/>
      <c r="H11" s="39"/>
      <c r="I11" s="39"/>
      <c r="J11" s="39"/>
    </row>
    <row r="12" spans="2:10" x14ac:dyDescent="0.2">
      <c r="B12" s="43" t="s">
        <v>45</v>
      </c>
      <c r="C12" s="44"/>
      <c r="D12" s="38" t="s">
        <v>63</v>
      </c>
      <c r="E12" s="54"/>
      <c r="F12" s="39"/>
      <c r="G12" s="39" t="e">
        <f>D12*100*60</f>
        <v>#VALUE!</v>
      </c>
      <c r="H12" s="39" t="s">
        <v>0</v>
      </c>
      <c r="I12" s="55"/>
      <c r="J12" s="55"/>
    </row>
    <row r="13" spans="2:10" ht="14.25" x14ac:dyDescent="0.2">
      <c r="B13" s="43" t="s">
        <v>46</v>
      </c>
      <c r="C13" s="44" t="s">
        <v>8</v>
      </c>
      <c r="D13" s="38">
        <f>VLOOKUP(D12,Tabelle2!F7:G9,2,FALSE)</f>
        <v>999.97500000000002</v>
      </c>
      <c r="E13" s="54" t="s">
        <v>7</v>
      </c>
      <c r="F13" s="39"/>
      <c r="G13" s="39">
        <f>D13/10</f>
        <v>99.997500000000002</v>
      </c>
      <c r="H13" s="39" t="s">
        <v>1</v>
      </c>
      <c r="I13" s="55"/>
      <c r="J13" s="55"/>
    </row>
    <row r="14" spans="2:10" ht="7.5" customHeight="1" x14ac:dyDescent="0.2">
      <c r="B14" s="46"/>
      <c r="C14" s="40"/>
      <c r="E14" s="41"/>
      <c r="F14" s="39"/>
      <c r="G14" s="39"/>
      <c r="H14" s="39"/>
      <c r="I14" s="39"/>
      <c r="J14" s="39"/>
    </row>
    <row r="15" spans="2:10" ht="51" x14ac:dyDescent="0.2">
      <c r="B15" s="47" t="s">
        <v>66</v>
      </c>
      <c r="C15" s="44"/>
      <c r="D15" s="38">
        <v>1</v>
      </c>
      <c r="E15" s="54" t="s">
        <v>10</v>
      </c>
      <c r="F15" s="39"/>
      <c r="G15" s="39"/>
      <c r="H15" s="39"/>
      <c r="I15" s="55"/>
      <c r="J15" s="55"/>
    </row>
    <row r="16" spans="2:10" ht="21.6" customHeight="1" x14ac:dyDescent="0.2">
      <c r="B16" s="46"/>
      <c r="C16" s="40"/>
      <c r="D16" s="39"/>
      <c r="E16" s="41"/>
      <c r="F16" s="39"/>
      <c r="G16" s="39"/>
      <c r="H16" s="39"/>
      <c r="I16" s="39"/>
      <c r="J16" s="39"/>
    </row>
    <row r="17" spans="2:10" ht="7.5" customHeight="1" x14ac:dyDescent="0.2">
      <c r="B17" s="39"/>
      <c r="C17" s="40"/>
      <c r="D17" s="39"/>
      <c r="E17" s="41"/>
      <c r="F17" s="39"/>
      <c r="G17" s="39"/>
      <c r="H17" s="39"/>
      <c r="I17" s="39"/>
      <c r="J17" s="39"/>
    </row>
    <row r="18" spans="2:10" ht="12.75" customHeight="1" x14ac:dyDescent="0.2">
      <c r="B18" s="48" t="s">
        <v>47</v>
      </c>
      <c r="C18" s="49" t="s">
        <v>11</v>
      </c>
      <c r="D18" s="67">
        <f>VLOOKUP(Chosen_tank_type,Tank_dependent,5,FALSE)</f>
        <v>94.247779607693786</v>
      </c>
      <c r="E18" s="54" t="s">
        <v>13</v>
      </c>
      <c r="F18" s="39"/>
      <c r="G18" s="39"/>
      <c r="H18" s="39"/>
      <c r="I18" s="39"/>
      <c r="J18" s="39"/>
    </row>
    <row r="19" spans="2:10" ht="22.5" customHeight="1" x14ac:dyDescent="0.2">
      <c r="B19" s="39"/>
      <c r="C19" s="40"/>
      <c r="D19" s="68"/>
      <c r="E19" s="41"/>
      <c r="F19" s="39"/>
      <c r="G19" s="39"/>
      <c r="H19" s="39"/>
      <c r="I19" s="56"/>
      <c r="J19" s="56"/>
    </row>
    <row r="20" spans="2:10" ht="14.25" x14ac:dyDescent="0.2">
      <c r="B20" s="50" t="s">
        <v>67</v>
      </c>
      <c r="C20" s="49" t="s">
        <v>14</v>
      </c>
      <c r="D20" s="67">
        <f>VLOOKUP(Chosen_tank_type,Tank_dependent,6,FALSE)</f>
        <v>2.9429264250000005</v>
      </c>
      <c r="E20" s="54" t="s">
        <v>12</v>
      </c>
      <c r="F20" s="39"/>
      <c r="G20" s="39"/>
      <c r="H20" s="39"/>
      <c r="I20" s="55"/>
      <c r="J20" s="55"/>
    </row>
    <row r="21" spans="2:10" x14ac:dyDescent="0.2">
      <c r="B21" s="50" t="s">
        <v>48</v>
      </c>
      <c r="C21" s="49"/>
      <c r="D21" s="69" t="str">
        <f>INDEX(Pressure_ranges,MATCH(Max_pressure,Upper_pressure_range,-1),3)</f>
        <v xml:space="preserve">0 ... 4 </v>
      </c>
      <c r="E21" s="54" t="s">
        <v>12</v>
      </c>
      <c r="F21" s="39"/>
      <c r="G21" s="39"/>
      <c r="H21" s="39"/>
      <c r="I21" s="88" t="str">
        <f>CONCATENATE("Baumer Bestellbezeichnung: ",INDEX(Tabelle2!A1:C22,MATCH(Deutsch!D20,Tabelle2!A1:A22,-1),2))</f>
        <v>Baumer Bestellbezeichnung: PBMH, PP20H, PBMN flush:B19; PFMH:BC3</v>
      </c>
      <c r="J21" s="89"/>
    </row>
    <row r="22" spans="2:10" ht="18.75" customHeight="1" x14ac:dyDescent="0.2">
      <c r="B22" s="39"/>
      <c r="C22" s="40"/>
      <c r="D22" s="68"/>
      <c r="E22" s="41"/>
      <c r="F22" s="39"/>
      <c r="G22" s="39"/>
      <c r="H22" s="39"/>
      <c r="I22" s="57"/>
      <c r="J22" s="57"/>
    </row>
    <row r="23" spans="2:10" x14ac:dyDescent="0.2">
      <c r="B23" s="51" t="s">
        <v>68</v>
      </c>
      <c r="C23" s="49"/>
      <c r="D23" s="70">
        <f>(INDEX(Pressure_ranges,MATCH(Max_pressure,Upper_pressure_range,-1),1))*Sensor_accuracy*10^-2</f>
        <v>0.04</v>
      </c>
      <c r="E23" s="54" t="s">
        <v>12</v>
      </c>
      <c r="F23" s="39"/>
      <c r="G23" s="39"/>
      <c r="H23" s="39"/>
      <c r="I23" s="55"/>
      <c r="J23" s="55"/>
    </row>
    <row r="24" spans="2:10" x14ac:dyDescent="0.2">
      <c r="B24" s="52"/>
      <c r="C24" s="44"/>
      <c r="D24" s="65">
        <f>Error_pressure*10^8/(Media_density*9.813)</f>
        <v>407.63273234485501</v>
      </c>
      <c r="E24" s="54" t="s">
        <v>33</v>
      </c>
      <c r="F24" s="39"/>
      <c r="G24" s="39"/>
      <c r="H24" s="39"/>
      <c r="I24" s="55"/>
      <c r="J24" s="55"/>
    </row>
    <row r="25" spans="2:10" x14ac:dyDescent="0.2">
      <c r="B25" s="50"/>
      <c r="C25" s="49"/>
      <c r="D25" s="71">
        <f>VLOOKUP(Chosen_tank_type,Tank_dependent,7,FALSE)</f>
        <v>1280.615997297331</v>
      </c>
      <c r="E25" s="54" t="s">
        <v>34</v>
      </c>
      <c r="F25" s="39"/>
      <c r="G25" s="39"/>
      <c r="H25" s="39"/>
      <c r="I25" s="55"/>
      <c r="J25" s="55"/>
    </row>
    <row r="26" spans="2:10" x14ac:dyDescent="0.2">
      <c r="B26" s="39"/>
      <c r="C26" s="40"/>
      <c r="D26" s="39"/>
      <c r="E26" s="41"/>
      <c r="F26" s="39"/>
      <c r="G26" s="39"/>
      <c r="H26" s="39"/>
      <c r="I26" s="39"/>
      <c r="J26" s="39"/>
    </row>
    <row r="27" spans="2:10" ht="2.25" customHeight="1" x14ac:dyDescent="0.2">
      <c r="B27" s="85"/>
      <c r="C27" s="86"/>
      <c r="D27" s="86"/>
      <c r="E27" s="86"/>
      <c r="F27" s="86"/>
      <c r="G27" s="86"/>
      <c r="H27" s="86"/>
      <c r="I27" s="86"/>
      <c r="J27" s="87"/>
    </row>
    <row r="28" spans="2:10" x14ac:dyDescent="0.2">
      <c r="B28" s="39"/>
      <c r="E28" s="41"/>
      <c r="F28" s="39"/>
      <c r="G28" s="39"/>
      <c r="H28" s="39"/>
      <c r="I28" s="39"/>
      <c r="J28" s="39"/>
    </row>
    <row r="29" spans="2:10" x14ac:dyDescent="0.2">
      <c r="B29" s="48" t="s">
        <v>49</v>
      </c>
      <c r="C29" s="26" t="s">
        <v>2</v>
      </c>
      <c r="D29" s="38">
        <v>0.2</v>
      </c>
      <c r="E29" s="79" t="s">
        <v>56</v>
      </c>
      <c r="F29" s="80"/>
      <c r="G29" s="80"/>
      <c r="H29" s="80"/>
      <c r="I29" s="80"/>
      <c r="J29" s="81"/>
    </row>
    <row r="30" spans="2:10" x14ac:dyDescent="0.2">
      <c r="B30" s="48" t="s">
        <v>50</v>
      </c>
      <c r="C30" s="26" t="s">
        <v>2</v>
      </c>
      <c r="D30" s="38">
        <v>200</v>
      </c>
      <c r="E30" s="76"/>
      <c r="F30" s="77"/>
      <c r="G30" s="77"/>
      <c r="H30" s="77"/>
      <c r="I30" s="77"/>
      <c r="J30" s="78"/>
    </row>
    <row r="31" spans="2:10" ht="7.5" customHeight="1" x14ac:dyDescent="0.2">
      <c r="B31" s="39"/>
      <c r="D31" s="3"/>
      <c r="E31" s="41"/>
      <c r="F31" s="39"/>
      <c r="G31" s="39"/>
      <c r="H31" s="39"/>
      <c r="I31" s="58"/>
      <c r="J31" s="58"/>
    </row>
    <row r="32" spans="2:10" x14ac:dyDescent="0.2">
      <c r="B32" s="50" t="s">
        <v>51</v>
      </c>
      <c r="C32" s="26"/>
      <c r="D32" s="72">
        <f>D25*D29</f>
        <v>256.12319945946621</v>
      </c>
      <c r="E32" s="54" t="s">
        <v>57</v>
      </c>
      <c r="F32" s="39"/>
      <c r="G32" s="39"/>
      <c r="H32" s="39"/>
      <c r="I32" s="59">
        <f>D32*D30</f>
        <v>51224.639891893239</v>
      </c>
      <c r="J32" s="60" t="s">
        <v>59</v>
      </c>
    </row>
    <row r="33" spans="2:10" x14ac:dyDescent="0.2">
      <c r="B33" s="50" t="s">
        <v>52</v>
      </c>
      <c r="C33" s="26"/>
      <c r="D33" s="67">
        <v>0</v>
      </c>
      <c r="E33" s="54" t="s">
        <v>57</v>
      </c>
      <c r="F33" s="39"/>
      <c r="G33" s="39"/>
      <c r="H33" s="39"/>
      <c r="I33" s="59">
        <f>D33*D30</f>
        <v>0</v>
      </c>
      <c r="J33" s="60" t="s">
        <v>59</v>
      </c>
    </row>
    <row r="34" spans="2:10" ht="7.5" customHeight="1" x14ac:dyDescent="0.2">
      <c r="B34" s="39"/>
      <c r="D34" s="68"/>
      <c r="E34" s="41"/>
      <c r="F34" s="39"/>
      <c r="G34" s="39"/>
      <c r="H34" s="39"/>
      <c r="I34" s="56"/>
      <c r="J34" s="56"/>
    </row>
    <row r="35" spans="2:10" x14ac:dyDescent="0.2">
      <c r="B35" s="51" t="s">
        <v>53</v>
      </c>
      <c r="C35" s="26"/>
      <c r="D35" s="65">
        <f>D32-D33</f>
        <v>256.12319945946621</v>
      </c>
      <c r="E35" s="54" t="s">
        <v>57</v>
      </c>
      <c r="F35" s="39"/>
      <c r="G35" s="39"/>
      <c r="H35" s="39"/>
      <c r="I35" s="61">
        <f>I32-I33</f>
        <v>51224.639891893239</v>
      </c>
      <c r="J35" s="60" t="s">
        <v>59</v>
      </c>
    </row>
    <row r="36" spans="2:10" x14ac:dyDescent="0.2">
      <c r="B36" s="53"/>
      <c r="D36" s="39"/>
      <c r="E36" s="41"/>
      <c r="F36" s="39"/>
      <c r="G36" s="39"/>
      <c r="H36" s="39"/>
      <c r="I36" s="39"/>
      <c r="J36" s="39"/>
    </row>
    <row r="37" spans="2:10" x14ac:dyDescent="0.2">
      <c r="B37" s="48" t="s">
        <v>54</v>
      </c>
      <c r="C37" s="27"/>
      <c r="D37" s="38">
        <v>0.3</v>
      </c>
      <c r="E37" s="54" t="s">
        <v>3</v>
      </c>
      <c r="F37" s="39"/>
      <c r="G37" s="39"/>
      <c r="H37" s="39"/>
      <c r="I37" s="62"/>
      <c r="J37" s="63"/>
    </row>
    <row r="38" spans="2:10" x14ac:dyDescent="0.2">
      <c r="B38" s="51" t="s">
        <v>55</v>
      </c>
      <c r="C38" s="27"/>
      <c r="D38" s="65">
        <f>D35*D37</f>
        <v>76.836959837839856</v>
      </c>
      <c r="E38" s="64" t="s">
        <v>58</v>
      </c>
      <c r="F38" s="39"/>
      <c r="G38" s="39"/>
      <c r="H38" s="39"/>
      <c r="I38" s="65">
        <f>I35*D37</f>
        <v>15367.391967567972</v>
      </c>
      <c r="J38" s="66" t="s">
        <v>60</v>
      </c>
    </row>
    <row r="39" spans="2:10" x14ac:dyDescent="0.2">
      <c r="B39" s="39"/>
    </row>
  </sheetData>
  <sheetProtection algorithmName="SHA-512" hashValue="KrJedEFAUNAyc/T+JWJpxsyC+0ayAcaG7ArLgXz9Q88/vkI8dZW/tCnAwHxQ2pWn6Veo1DBK81mhuKs0pSPXkQ==" saltValue="GJkKHxobM4hXOhu49ES4Eg==" spinCount="100000" sheet="1" objects="1" scenarios="1"/>
  <mergeCells count="7">
    <mergeCell ref="B3:J3"/>
    <mergeCell ref="E30:J30"/>
    <mergeCell ref="E29:J29"/>
    <mergeCell ref="B5:J5"/>
    <mergeCell ref="B4:J4"/>
    <mergeCell ref="B27:J27"/>
    <mergeCell ref="I21:J21"/>
  </mergeCells>
  <dataValidations count="3">
    <dataValidation type="list" showErrorMessage="1" error="Please choose a vertical or horizontal tank type" sqref="D7">
      <formula1>Tank_type</formula1>
    </dataValidation>
    <dataValidation type="list" allowBlank="1" showInputMessage="1" sqref="D12">
      <formula1>Media</formula1>
    </dataValidation>
    <dataValidation type="list" showErrorMessage="1" error="Please choose an accuracy" sqref="D15">
      <formula1>Accuracy</formula1>
    </dataValidation>
  </dataValidations>
  <pageMargins left="0.7" right="0.7" top="0.78740157499999996" bottom="0.78740157499999996"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F7" sqref="F7:F9"/>
    </sheetView>
  </sheetViews>
  <sheetFormatPr baseColWidth="10" defaultRowHeight="12.75" x14ac:dyDescent="0.2"/>
  <cols>
    <col min="2" max="2" width="30.5703125" style="37" bestFit="1" customWidth="1"/>
    <col min="5" max="5" width="15.42578125" bestFit="1" customWidth="1"/>
    <col min="6" max="6" width="13.5703125" bestFit="1" customWidth="1"/>
    <col min="8" max="8" width="13.28515625" bestFit="1" customWidth="1"/>
    <col min="9" max="9" width="12.42578125" bestFit="1" customWidth="1"/>
    <col min="12" max="12" width="12" bestFit="1" customWidth="1"/>
  </cols>
  <sheetData>
    <row r="1" spans="1:15" ht="14.25" x14ac:dyDescent="0.2">
      <c r="A1" s="4">
        <v>400</v>
      </c>
      <c r="B1" s="32" t="s">
        <v>81</v>
      </c>
      <c r="C1" s="6" t="s">
        <v>32</v>
      </c>
      <c r="E1" s="13" t="s">
        <v>61</v>
      </c>
      <c r="F1" s="13" t="s">
        <v>61</v>
      </c>
      <c r="G1" s="5"/>
      <c r="H1" s="5"/>
      <c r="I1" s="5"/>
      <c r="J1" s="5">
        <f>((Tank_diameter)^2/4)*PI()*Max_filling_height</f>
        <v>94.247779607693786</v>
      </c>
      <c r="K1" s="15">
        <f>(Max_filling_height*Media_density*9.81)*10^-5</f>
        <v>2.9429264250000005</v>
      </c>
      <c r="L1" s="5">
        <f>((Tank_diameter)^2/4)*PI()*Error_height</f>
        <v>1280.615997297331</v>
      </c>
      <c r="M1" s="20" t="s">
        <v>95</v>
      </c>
      <c r="N1" s="21" t="s">
        <v>6</v>
      </c>
      <c r="O1" s="22" t="s">
        <v>5</v>
      </c>
    </row>
    <row r="2" spans="1:15" ht="13.5" thickBot="1" x14ac:dyDescent="0.25">
      <c r="A2" s="7">
        <v>100</v>
      </c>
      <c r="B2" s="33" t="s">
        <v>82</v>
      </c>
      <c r="C2" s="9" t="s">
        <v>31</v>
      </c>
      <c r="E2" s="14" t="s">
        <v>62</v>
      </c>
      <c r="F2" s="14" t="s">
        <v>62</v>
      </c>
      <c r="G2" s="23" t="s">
        <v>94</v>
      </c>
      <c r="H2" s="24" t="s">
        <v>9</v>
      </c>
      <c r="I2" s="25" t="s">
        <v>5</v>
      </c>
      <c r="J2" s="11">
        <f>((Tank_diameter^2)/4)*Tank_length*(ACOS(((Tank_diameter/2)-Tank_diameter)/(Tank_diameter/2))-(((Tank_diameter/2)-Tank_diameter)*((SQRT(2*(Tank_diameter/2)*Tank_diameter-(Tank_diameter^2)))/((Tank_diameter/2)^2))))</f>
        <v>0</v>
      </c>
      <c r="K2" s="16">
        <f>(Tank_diameter*Media_density*9.81)*10^-5</f>
        <v>0.19619509500000001</v>
      </c>
      <c r="L2" s="11">
        <f>(10^3)*(((Tank_diameter^2)/4)*Tank_length*(ACOS(((Tank_diameter/2)-(Error_height*10^-3))/(Tank_diameter/2))-(((Tank_diameter/2)-(Error_height*10^-3))*((SQRT(2*(Tank_diameter/2)*(Error_height*10^-3)-((Error_height*10^-3)^2)))/((Tank_diameter/2)^2)))))</f>
        <v>0</v>
      </c>
      <c r="M2" s="11"/>
      <c r="N2" s="11"/>
      <c r="O2" s="12"/>
    </row>
    <row r="3" spans="1:15" x14ac:dyDescent="0.2">
      <c r="A3" s="7">
        <v>68</v>
      </c>
      <c r="B3" s="34" t="s">
        <v>83</v>
      </c>
      <c r="C3" s="9" t="s">
        <v>41</v>
      </c>
      <c r="F3" s="8"/>
      <c r="G3" s="28"/>
      <c r="H3" s="29"/>
      <c r="I3" s="30"/>
      <c r="J3" s="8"/>
      <c r="K3" s="31"/>
      <c r="L3" s="8"/>
      <c r="M3" s="8"/>
      <c r="N3" s="8"/>
      <c r="O3" s="8"/>
    </row>
    <row r="4" spans="1:15" ht="25.5" x14ac:dyDescent="0.2">
      <c r="A4" s="7">
        <v>40</v>
      </c>
      <c r="B4" s="35" t="s">
        <v>84</v>
      </c>
      <c r="C4" s="9" t="s">
        <v>30</v>
      </c>
    </row>
    <row r="5" spans="1:15" x14ac:dyDescent="0.2">
      <c r="A5" s="7">
        <v>34</v>
      </c>
      <c r="B5" s="34" t="s">
        <v>40</v>
      </c>
      <c r="C5" s="9" t="s">
        <v>39</v>
      </c>
    </row>
    <row r="6" spans="1:15" ht="26.25" thickBot="1" x14ac:dyDescent="0.25">
      <c r="A6" s="7">
        <v>25</v>
      </c>
      <c r="B6" s="35" t="s">
        <v>73</v>
      </c>
      <c r="C6" s="9" t="s">
        <v>29</v>
      </c>
    </row>
    <row r="7" spans="1:15" ht="25.5" x14ac:dyDescent="0.2">
      <c r="A7" s="7">
        <v>20</v>
      </c>
      <c r="B7" s="35" t="s">
        <v>74</v>
      </c>
      <c r="C7" s="9" t="s">
        <v>28</v>
      </c>
      <c r="E7" t="s">
        <v>63</v>
      </c>
      <c r="F7" t="s">
        <v>63</v>
      </c>
      <c r="G7" s="6">
        <v>999.97500000000002</v>
      </c>
      <c r="K7" s="17">
        <v>1</v>
      </c>
      <c r="M7" t="s">
        <v>70</v>
      </c>
    </row>
    <row r="8" spans="1:15" ht="25.5" x14ac:dyDescent="0.2">
      <c r="A8" s="7">
        <v>16</v>
      </c>
      <c r="B8" s="35" t="s">
        <v>75</v>
      </c>
      <c r="C8" s="9" t="s">
        <v>27</v>
      </c>
      <c r="E8" t="s">
        <v>64</v>
      </c>
      <c r="F8" t="s">
        <v>64</v>
      </c>
      <c r="G8" s="9">
        <v>1030</v>
      </c>
      <c r="K8" s="18">
        <v>0.5</v>
      </c>
      <c r="M8" t="s">
        <v>70</v>
      </c>
      <c r="N8" t="s">
        <v>71</v>
      </c>
    </row>
    <row r="9" spans="1:15" ht="26.25" thickBot="1" x14ac:dyDescent="0.25">
      <c r="A9" s="7">
        <v>10</v>
      </c>
      <c r="B9" s="35" t="s">
        <v>76</v>
      </c>
      <c r="C9" s="9" t="s">
        <v>26</v>
      </c>
      <c r="E9" t="s">
        <v>65</v>
      </c>
      <c r="F9" t="s">
        <v>65</v>
      </c>
      <c r="G9" s="12">
        <v>910</v>
      </c>
      <c r="K9" s="18">
        <v>0.25</v>
      </c>
      <c r="L9" t="s">
        <v>69</v>
      </c>
      <c r="N9" t="s">
        <v>71</v>
      </c>
      <c r="O9" t="s">
        <v>72</v>
      </c>
    </row>
    <row r="10" spans="1:15" ht="26.25" thickBot="1" x14ac:dyDescent="0.25">
      <c r="A10" s="7">
        <v>6</v>
      </c>
      <c r="B10" s="35" t="s">
        <v>77</v>
      </c>
      <c r="C10" s="9" t="s">
        <v>25</v>
      </c>
      <c r="K10" s="19">
        <v>0.1</v>
      </c>
      <c r="L10" t="s">
        <v>69</v>
      </c>
      <c r="N10" t="s">
        <v>71</v>
      </c>
      <c r="O10" t="s">
        <v>72</v>
      </c>
    </row>
    <row r="11" spans="1:15" x14ac:dyDescent="0.2">
      <c r="A11" s="7">
        <v>5</v>
      </c>
      <c r="B11" s="35" t="s">
        <v>38</v>
      </c>
      <c r="C11" s="9" t="s">
        <v>37</v>
      </c>
      <c r="I11" s="8"/>
    </row>
    <row r="12" spans="1:15" ht="25.5" x14ac:dyDescent="0.2">
      <c r="A12" s="7">
        <v>4</v>
      </c>
      <c r="B12" s="35" t="s">
        <v>78</v>
      </c>
      <c r="C12" s="9" t="s">
        <v>24</v>
      </c>
    </row>
    <row r="13" spans="1:15" ht="38.25" x14ac:dyDescent="0.2">
      <c r="A13" s="7">
        <v>2.5</v>
      </c>
      <c r="B13" s="35" t="s">
        <v>85</v>
      </c>
      <c r="C13" s="9" t="s">
        <v>23</v>
      </c>
    </row>
    <row r="14" spans="1:15" ht="25.5" x14ac:dyDescent="0.2">
      <c r="A14" s="7">
        <v>2</v>
      </c>
      <c r="B14" s="35" t="s">
        <v>79</v>
      </c>
      <c r="C14" s="9" t="s">
        <v>22</v>
      </c>
    </row>
    <row r="15" spans="1:15" ht="25.5" x14ac:dyDescent="0.2">
      <c r="A15" s="7">
        <v>1.6</v>
      </c>
      <c r="B15" s="35" t="s">
        <v>80</v>
      </c>
      <c r="C15" s="9" t="s">
        <v>21</v>
      </c>
    </row>
    <row r="16" spans="1:15" ht="25.5" x14ac:dyDescent="0.2">
      <c r="A16" s="7">
        <v>1</v>
      </c>
      <c r="B16" s="35" t="s">
        <v>86</v>
      </c>
      <c r="C16" s="9" t="s">
        <v>20</v>
      </c>
    </row>
    <row r="17" spans="1:3" ht="25.5" x14ac:dyDescent="0.2">
      <c r="A17" s="7">
        <v>0.6</v>
      </c>
      <c r="B17" s="35" t="s">
        <v>87</v>
      </c>
      <c r="C17" s="9" t="s">
        <v>19</v>
      </c>
    </row>
    <row r="18" spans="1:3" ht="25.5" x14ac:dyDescent="0.2">
      <c r="A18" s="7">
        <v>0.4</v>
      </c>
      <c r="B18" s="35" t="s">
        <v>88</v>
      </c>
      <c r="C18" s="9" t="s">
        <v>18</v>
      </c>
    </row>
    <row r="19" spans="1:3" x14ac:dyDescent="0.2">
      <c r="A19" s="7">
        <v>0.34499999999999997</v>
      </c>
      <c r="B19" s="34" t="s">
        <v>35</v>
      </c>
      <c r="C19" s="9" t="s">
        <v>36</v>
      </c>
    </row>
    <row r="20" spans="1:3" ht="25.5" x14ac:dyDescent="0.2">
      <c r="A20" s="7">
        <v>0.25</v>
      </c>
      <c r="B20" s="35" t="s">
        <v>91</v>
      </c>
      <c r="C20" s="9" t="s">
        <v>17</v>
      </c>
    </row>
    <row r="21" spans="1:3" ht="25.5" x14ac:dyDescent="0.2">
      <c r="A21" s="7">
        <v>0.16</v>
      </c>
      <c r="B21" s="35" t="s">
        <v>90</v>
      </c>
      <c r="C21" s="9" t="s">
        <v>16</v>
      </c>
    </row>
    <row r="22" spans="1:3" ht="26.25" thickBot="1" x14ac:dyDescent="0.25">
      <c r="A22" s="10">
        <v>0.1</v>
      </c>
      <c r="B22" s="36" t="s">
        <v>89</v>
      </c>
      <c r="C22" s="12" t="s">
        <v>15</v>
      </c>
    </row>
  </sheetData>
  <sortState ref="A1:C18">
    <sortCondition descending="1" ref="A7"/>
  </sortState>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1388C777E6DC4BB42C04E21A61EF92" ma:contentTypeVersion="0" ma:contentTypeDescription="Create a new document." ma:contentTypeScope="" ma:versionID="0b3308b91a72823095d6e4513cfd258a">
  <xsd:schema xmlns:xsd="http://www.w3.org/2001/XMLSchema" xmlns:xs="http://www.w3.org/2001/XMLSchema" xmlns:p="http://schemas.microsoft.com/office/2006/metadata/properties" targetNamespace="http://schemas.microsoft.com/office/2006/metadata/properties" ma:root="true" ma:fieldsID="479a3d61c0333de7709766ae72c7e67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C25ABD-C273-468B-94F9-B761233FC7C5}">
  <ds:schemaRefs>
    <ds:schemaRef ds:uri="http://schemas.microsoft.com/sharepoint/v3/contenttype/forms"/>
  </ds:schemaRefs>
</ds:datastoreItem>
</file>

<file path=customXml/itemProps2.xml><?xml version="1.0" encoding="utf-8"?>
<ds:datastoreItem xmlns:ds="http://schemas.openxmlformats.org/officeDocument/2006/customXml" ds:itemID="{8C37BDD4-406E-4339-8E20-9EE22A5A2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494B62-D039-4642-8BCA-FBB330213CB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23</vt:i4>
      </vt:variant>
    </vt:vector>
  </HeadingPairs>
  <TitlesOfParts>
    <vt:vector size="25" baseType="lpstr">
      <vt:lpstr>Deutsch</vt:lpstr>
      <vt:lpstr>Tabelle2</vt:lpstr>
      <vt:lpstr>Accuracy</vt:lpstr>
      <vt:lpstr>Chosen_tank_type</vt:lpstr>
      <vt:lpstr>Deutsch!Druckbereich</vt:lpstr>
      <vt:lpstr>Error_height</vt:lpstr>
      <vt:lpstr>Error_pressure</vt:lpstr>
      <vt:lpstr>Error_volume</vt:lpstr>
      <vt:lpstr>FlowSpeed</vt:lpstr>
      <vt:lpstr>Max_filling_height</vt:lpstr>
      <vt:lpstr>Max_pressure</vt:lpstr>
      <vt:lpstr>Media</vt:lpstr>
      <vt:lpstr>Media_DE</vt:lpstr>
      <vt:lpstr>Media_density</vt:lpstr>
      <vt:lpstr>PipeDiameter</vt:lpstr>
      <vt:lpstr>Pressure_ranges</vt:lpstr>
      <vt:lpstr>Sensor_accuracy</vt:lpstr>
      <vt:lpstr>Tank_dependent</vt:lpstr>
      <vt:lpstr>Tank_dependent_DE</vt:lpstr>
      <vt:lpstr>Tank_diameter</vt:lpstr>
      <vt:lpstr>Tank_length</vt:lpstr>
      <vt:lpstr>Tank_type</vt:lpstr>
      <vt:lpstr>Tank_type_DE</vt:lpstr>
      <vt:lpstr>Tank_volume</vt:lpstr>
      <vt:lpstr>Upper_pressure_range</vt:lpstr>
    </vt:vector>
  </TitlesOfParts>
  <Company>Baumer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savings in phase separation with Baumer AFI</dc:title>
  <dc:creator>Schiess Silas</dc:creator>
  <cp:lastModifiedBy>Harter Matteo</cp:lastModifiedBy>
  <cp:lastPrinted>2016-06-07T08:09:17Z</cp:lastPrinted>
  <dcterms:created xsi:type="dcterms:W3CDTF">2016-06-07T06:54:15Z</dcterms:created>
  <dcterms:modified xsi:type="dcterms:W3CDTF">2019-07-24T13:43:48Z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0x010100F51388C777E6DC4BB42C04E21A61EF92</vt:lpwstr>
  </property>
</Properties>
</file>